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Hay cost calculator" sheetId="1" r:id="rId1"/>
    <sheet name="Equipment worksheet" sheetId="2" r:id="rId2"/>
    <sheet name="Hay field establishment" sheetId="3" r:id="rId3"/>
  </sheets>
  <definedNames/>
  <calcPr fullCalcOnLoad="1"/>
</workbook>
</file>

<file path=xl/sharedStrings.xml><?xml version="1.0" encoding="utf-8"?>
<sst xmlns="http://schemas.openxmlformats.org/spreadsheetml/2006/main" count="133" uniqueCount="114">
  <si>
    <t>HAY PRODUCTION COSTS:</t>
  </si>
  <si>
    <t xml:space="preserve"> </t>
  </si>
  <si>
    <t>Expected yield:</t>
  </si>
  <si>
    <t>Ton/acre</t>
  </si>
  <si>
    <t>Number of harvests</t>
  </si>
  <si>
    <t>Weight of bales:</t>
  </si>
  <si>
    <t>lb/bale</t>
  </si>
  <si>
    <t>Bales / acre</t>
  </si>
  <si>
    <t>Cost/acre</t>
  </si>
  <si>
    <t>Establishment</t>
  </si>
  <si>
    <t>N</t>
  </si>
  <si>
    <t>P</t>
  </si>
  <si>
    <t>K</t>
  </si>
  <si>
    <t>Spreading cost</t>
  </si>
  <si>
    <t>/A</t>
  </si>
  <si>
    <t>Raking</t>
  </si>
  <si>
    <t>/bale</t>
  </si>
  <si>
    <t>Equipment depreciation</t>
  </si>
  <si>
    <t>/acre</t>
  </si>
  <si>
    <t>Irrigation cost</t>
  </si>
  <si>
    <t>Cost/Ton</t>
  </si>
  <si>
    <t>Cost/Bale</t>
  </si>
  <si>
    <t>Cost/lb</t>
  </si>
  <si>
    <t>Hay field establishment cost</t>
  </si>
  <si>
    <t>Number of acres to be seeded:</t>
  </si>
  <si>
    <t>acres</t>
  </si>
  <si>
    <t>Unit</t>
  </si>
  <si>
    <t>Unit Cost /</t>
  </si>
  <si>
    <t>Cost</t>
  </si>
  <si>
    <t>RATE</t>
  </si>
  <si>
    <t>Acre</t>
  </si>
  <si>
    <t>COST/ACRE</t>
  </si>
  <si>
    <t>Seed</t>
  </si>
  <si>
    <t>Timothy</t>
  </si>
  <si>
    <t>Enter seeding rates and cost of seed for species seeded.</t>
  </si>
  <si>
    <t>Orchdgrs</t>
  </si>
  <si>
    <t>Martin TF</t>
  </si>
  <si>
    <t>Meadow</t>
  </si>
  <si>
    <t>Alfalfa</t>
  </si>
  <si>
    <t>White clover</t>
  </si>
  <si>
    <t>RedClover</t>
  </si>
  <si>
    <t>Trefoil</t>
  </si>
  <si>
    <t>Seeding</t>
  </si>
  <si>
    <t>Overseed</t>
  </si>
  <si>
    <t>Select optional seeding method. Enter a '1' for the method used.</t>
  </si>
  <si>
    <t>NT Drill</t>
  </si>
  <si>
    <t>Brillion</t>
  </si>
  <si>
    <t>GrnDrill</t>
  </si>
  <si>
    <t>Tillage</t>
  </si>
  <si>
    <t>Plow</t>
  </si>
  <si>
    <t>Enter the number of times each tillage practice is used to prepare field for seeding.</t>
  </si>
  <si>
    <t>Disk</t>
  </si>
  <si>
    <t>Harrow</t>
  </si>
  <si>
    <t>Cultipack</t>
  </si>
  <si>
    <t>Spraying</t>
  </si>
  <si>
    <t>Roundup</t>
  </si>
  <si>
    <t>Fertilizer</t>
  </si>
  <si>
    <t>lime (ton)</t>
  </si>
  <si>
    <t xml:space="preserve">Enter the actual amounts of fertilizer applied at time of seeding. </t>
  </si>
  <si>
    <t>N  (lb)</t>
  </si>
  <si>
    <t>P  (lb)</t>
  </si>
  <si>
    <t>K  (lb)</t>
  </si>
  <si>
    <t>Spreading charge:</t>
  </si>
  <si>
    <t>Total pasture establishment cost</t>
  </si>
  <si>
    <t>Expected stand life</t>
  </si>
  <si>
    <t>Expected stand life or ammortization period</t>
  </si>
  <si>
    <t>Interest rate</t>
  </si>
  <si>
    <t>Operating interest set in input data.</t>
  </si>
  <si>
    <t>Annual charge</t>
  </si>
  <si>
    <t>Ammortized annual cost.</t>
  </si>
  <si>
    <t>Equipment inventory</t>
  </si>
  <si>
    <t>Current year</t>
  </si>
  <si>
    <t>Description</t>
  </si>
  <si>
    <t>Purchase date</t>
  </si>
  <si>
    <t>Purchase cost</t>
  </si>
  <si>
    <t>Depreciation schedule</t>
  </si>
  <si>
    <t>Annual depreciation</t>
  </si>
  <si>
    <t>Residual value</t>
  </si>
  <si>
    <t>Estimated fair market value</t>
  </si>
  <si>
    <t>(years)</t>
  </si>
  <si>
    <t>All of this information typically comes directly from the depreciation schedule included with your tax return. In operations where two sets of books are maintained, one for tax purposes and one for real farm accounting, you may decide to use the different depreciation schedules.              You may choose to use the fair market value column for computing equipment contribution to net worth.                        On the page below you can allocate equipment usage to four categories. All equipment used in production or storage of hay are allcoated to the hay enterprise while all equipment used for feeding hay is assigned to the cattle enterprise.            Any equipment used for pasture improvement and maintenance is assigned to the cattle enterprise.                    Annual equipments costs are then calculated for each enterprise and forwarded to the appropriate enterprise worksheet.</t>
  </si>
  <si>
    <t>JD 4430 tratctor</t>
  </si>
  <si>
    <t>JD 8100 tractor</t>
  </si>
  <si>
    <t>JD 530 round baler</t>
  </si>
  <si>
    <t>Hay trailer</t>
  </si>
  <si>
    <t>Vermeer twin rake</t>
  </si>
  <si>
    <t>Chevy feed truck</t>
  </si>
  <si>
    <t>Chevy pickup</t>
  </si>
  <si>
    <t>Other pickups</t>
  </si>
  <si>
    <t>Miscellaneous equipment</t>
  </si>
  <si>
    <t>Honda 4-wheeler</t>
  </si>
  <si>
    <t>Stock Trailer</t>
  </si>
  <si>
    <t>Bermuda digger</t>
  </si>
  <si>
    <t>Enterprise assignment</t>
  </si>
  <si>
    <t>Equipment cost</t>
  </si>
  <si>
    <t>Cattle</t>
  </si>
  <si>
    <t>Hay</t>
  </si>
  <si>
    <t>Crop</t>
  </si>
  <si>
    <t>Other</t>
  </si>
  <si>
    <t>%</t>
  </si>
  <si>
    <t>$</t>
  </si>
  <si>
    <t>Annual equipment cost allocated by enterprise:</t>
  </si>
  <si>
    <t>Acres of hay</t>
  </si>
  <si>
    <t>Enter your current equipment inventory on the top part of the page. On the lower half you can allocate percentage of equipment use to different enterprises. Make sure you do the allcoation as this is critical to determining your equipment ownership costs attributable to the hay enterprise.</t>
  </si>
  <si>
    <t>Use this worksheet to calculate the ammortized cost for establishing a new hay field. Be sure to enter operating interest rate and expected stand life at the bottom of the page.</t>
  </si>
  <si>
    <t>Total hay produced</t>
  </si>
  <si>
    <t>Tons</t>
  </si>
  <si>
    <t>Large round bale</t>
  </si>
  <si>
    <t>Large round bale handling</t>
  </si>
  <si>
    <t>Hay conditioner</t>
  </si>
  <si>
    <t>Swathing</t>
  </si>
  <si>
    <t>cost/lb</t>
  </si>
  <si>
    <t>Removal</t>
  </si>
  <si>
    <t>Apply?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</si>
</sst>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quot;$&quot;#,##0.000_);\(&quot;$&quot;#,##0.000\)"/>
    <numFmt numFmtId="166" formatCode="_(&quot;$&quot;* #,##0_);_(&quot;$&quot;* \(#,##0\);_(&quot;$&quot;* &quot;-&quot;??_);_(@_)"/>
  </numFmts>
  <fonts count="9">
    <font>
      <sz val="10"/>
      <name val="Arial"/>
      <family val="0"/>
    </font>
    <font>
      <b/>
      <sz val="10"/>
      <name val="Arial"/>
      <family val="2"/>
    </font>
    <font>
      <sz val="10"/>
      <color indexed="48"/>
      <name val="Arial"/>
      <family val="2"/>
    </font>
    <font>
      <sz val="10"/>
      <color indexed="10"/>
      <name val="Arial"/>
      <family val="2"/>
    </font>
    <font>
      <b/>
      <sz val="10"/>
      <color indexed="17"/>
      <name val="Arial"/>
      <family val="2"/>
    </font>
    <font>
      <sz val="10"/>
      <color indexed="12"/>
      <name val="Arial"/>
      <family val="2"/>
    </font>
    <font>
      <u val="single"/>
      <sz val="10"/>
      <color indexed="12"/>
      <name val="Arial"/>
      <family val="2"/>
    </font>
    <font>
      <sz val="8"/>
      <name val="Arial"/>
      <family val="0"/>
    </font>
    <font>
      <u val="single"/>
      <sz val="10"/>
      <color indexed="36"/>
      <name val="Arial"/>
      <family val="0"/>
    </font>
  </fonts>
  <fills count="2">
    <fill>
      <patternFill/>
    </fill>
    <fill>
      <patternFill patternType="gray125"/>
    </fill>
  </fills>
  <borders count="14">
    <border>
      <left/>
      <right/>
      <top/>
      <bottom/>
      <diagonal/>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1" fillId="0" borderId="0" xfId="0" applyFont="1" applyAlignment="1" applyProtection="1">
      <alignment horizontal="left"/>
      <protection/>
    </xf>
    <xf numFmtId="7" fontId="0" fillId="0" borderId="0" xfId="0" applyNumberFormat="1" applyAlignment="1" applyProtection="1">
      <alignment/>
      <protection/>
    </xf>
    <xf numFmtId="164" fontId="0" fillId="0" borderId="0" xfId="0" applyNumberFormat="1" applyAlignment="1" applyProtection="1">
      <alignment/>
      <protection/>
    </xf>
    <xf numFmtId="0" fontId="0" fillId="0" borderId="0" xfId="0" applyAlignment="1" applyProtection="1">
      <alignment horizontal="left"/>
      <protection/>
    </xf>
    <xf numFmtId="0" fontId="2" fillId="0" borderId="0" xfId="0" applyFont="1" applyAlignment="1" applyProtection="1">
      <alignment/>
      <protection/>
    </xf>
    <xf numFmtId="0" fontId="1" fillId="0" borderId="0" xfId="0" applyFont="1" applyAlignment="1">
      <alignment/>
    </xf>
    <xf numFmtId="1" fontId="2" fillId="0" borderId="0" xfId="0" applyNumberFormat="1" applyFont="1" applyAlignment="1" applyProtection="1">
      <alignment/>
      <protection/>
    </xf>
    <xf numFmtId="0" fontId="0" fillId="0" borderId="1" xfId="0" applyBorder="1" applyAlignment="1">
      <alignment/>
    </xf>
    <xf numFmtId="1" fontId="0" fillId="0" borderId="0" xfId="0" applyNumberFormat="1" applyFont="1" applyAlignment="1" applyProtection="1">
      <alignment/>
      <protection/>
    </xf>
    <xf numFmtId="0" fontId="0" fillId="0" borderId="0" xfId="0" applyAlignment="1" applyProtection="1">
      <alignment/>
      <protection/>
    </xf>
    <xf numFmtId="7" fontId="1" fillId="0" borderId="0" xfId="0" applyNumberFormat="1" applyFont="1" applyAlignment="1" applyProtection="1">
      <alignment/>
      <protection/>
    </xf>
    <xf numFmtId="0" fontId="1" fillId="0" borderId="0" xfId="0" applyFont="1" applyAlignment="1" applyProtection="1">
      <alignment horizontal="center"/>
      <protection/>
    </xf>
    <xf numFmtId="0" fontId="0" fillId="0" borderId="2" xfId="0" applyBorder="1" applyAlignment="1" applyProtection="1">
      <alignment horizontal="left"/>
      <protection/>
    </xf>
    <xf numFmtId="7" fontId="5" fillId="0" borderId="0" xfId="0" applyNumberFormat="1" applyFont="1" applyAlignment="1" applyProtection="1">
      <alignment/>
      <protection/>
    </xf>
    <xf numFmtId="0" fontId="5" fillId="0" borderId="0" xfId="0" applyFont="1" applyAlignment="1">
      <alignment/>
    </xf>
    <xf numFmtId="0" fontId="0" fillId="0" borderId="0" xfId="0" applyAlignment="1" applyProtection="1" quotePrefix="1">
      <alignment horizontal="left"/>
      <protection/>
    </xf>
    <xf numFmtId="0" fontId="5" fillId="0" borderId="0" xfId="0" applyFont="1" applyAlignment="1" applyProtection="1">
      <alignment/>
      <protection/>
    </xf>
    <xf numFmtId="0" fontId="5" fillId="0" borderId="3" xfId="0" applyFont="1" applyFill="1" applyBorder="1" applyAlignment="1" applyProtection="1">
      <alignment/>
      <protection/>
    </xf>
    <xf numFmtId="0" fontId="1" fillId="0" borderId="3" xfId="0" applyFont="1" applyFill="1" applyBorder="1" applyAlignment="1" applyProtection="1">
      <alignment horizontal="left"/>
      <protection/>
    </xf>
    <xf numFmtId="0" fontId="0" fillId="0" borderId="3" xfId="0" applyFill="1" applyBorder="1" applyAlignment="1" applyProtection="1" quotePrefix="1">
      <alignment horizontal="left"/>
      <protection/>
    </xf>
    <xf numFmtId="44" fontId="0" fillId="0" borderId="4" xfId="17" applyNumberFormat="1" applyAlignment="1">
      <alignment/>
    </xf>
    <xf numFmtId="44" fontId="0" fillId="0" borderId="4" xfId="17" applyAlignment="1">
      <alignment/>
    </xf>
    <xf numFmtId="0" fontId="0" fillId="0" borderId="3" xfId="0" applyFill="1" applyBorder="1" applyAlignment="1" applyProtection="1">
      <alignment horizontal="left"/>
      <protection/>
    </xf>
    <xf numFmtId="44" fontId="5" fillId="0" borderId="4" xfId="17" applyFont="1" applyAlignment="1">
      <alignment/>
    </xf>
    <xf numFmtId="7" fontId="1" fillId="0" borderId="0" xfId="0" applyNumberFormat="1" applyFont="1" applyAlignment="1" applyProtection="1">
      <alignment horizontal="left"/>
      <protection/>
    </xf>
    <xf numFmtId="164" fontId="1" fillId="0" borderId="0" xfId="0" applyNumberFormat="1" applyFont="1" applyAlignment="1" applyProtection="1">
      <alignment/>
      <protection/>
    </xf>
    <xf numFmtId="165" fontId="1" fillId="0" borderId="0" xfId="0" applyNumberFormat="1" applyFont="1" applyAlignment="1" applyProtection="1">
      <alignment/>
      <protection/>
    </xf>
    <xf numFmtId="0" fontId="1" fillId="0" borderId="0" xfId="0" applyFont="1" applyAlignment="1">
      <alignment horizontal="center"/>
    </xf>
    <xf numFmtId="0" fontId="4" fillId="0" borderId="0" xfId="0" applyFont="1" applyAlignment="1">
      <alignment/>
    </xf>
    <xf numFmtId="7" fontId="5" fillId="0" borderId="3" xfId="0" applyNumberFormat="1" applyFont="1" applyFill="1" applyBorder="1" applyAlignment="1" applyProtection="1">
      <alignment/>
      <protection/>
    </xf>
    <xf numFmtId="7" fontId="0" fillId="0" borderId="0" xfId="0" applyNumberFormat="1" applyAlignment="1" applyProtection="1">
      <alignment horizontal="left"/>
      <protection/>
    </xf>
    <xf numFmtId="7" fontId="0" fillId="0" borderId="0" xfId="0" applyNumberFormat="1" applyFont="1" applyAlignment="1" applyProtection="1">
      <alignment/>
      <protection/>
    </xf>
    <xf numFmtId="10" fontId="5" fillId="0" borderId="0" xfId="0" applyNumberFormat="1" applyFont="1" applyAlignment="1" applyProtection="1">
      <alignment/>
      <protection/>
    </xf>
    <xf numFmtId="0" fontId="1" fillId="0" borderId="0" xfId="0" applyFont="1" applyAlignment="1">
      <alignment horizontal="center" wrapText="1"/>
    </xf>
    <xf numFmtId="0" fontId="0" fillId="0" borderId="0" xfId="0" applyAlignment="1">
      <alignment horizontal="center"/>
    </xf>
    <xf numFmtId="166" fontId="5" fillId="0" borderId="4" xfId="17" applyNumberFormat="1" applyFont="1" applyAlignment="1">
      <alignment/>
    </xf>
    <xf numFmtId="166" fontId="0" fillId="0" borderId="4" xfId="17" applyNumberFormat="1" applyAlignment="1">
      <alignment/>
    </xf>
    <xf numFmtId="0" fontId="0" fillId="0" borderId="3" xfId="0" applyFill="1" applyBorder="1" applyAlignment="1">
      <alignment horizontal="center"/>
    </xf>
    <xf numFmtId="9" fontId="5" fillId="0" borderId="4" xfId="21" applyFont="1" applyAlignment="1">
      <alignment/>
    </xf>
    <xf numFmtId="9" fontId="6" fillId="0" borderId="4" xfId="20" applyAlignment="1">
      <alignment/>
    </xf>
    <xf numFmtId="9" fontId="0" fillId="0" borderId="4" xfId="21" applyAlignment="1">
      <alignment/>
    </xf>
    <xf numFmtId="166" fontId="1" fillId="0" borderId="4" xfId="17" applyNumberFormat="1" applyFont="1" applyAlignment="1">
      <alignment/>
    </xf>
    <xf numFmtId="0" fontId="5" fillId="0" borderId="0" xfId="0" applyFont="1" applyAlignment="1">
      <alignment/>
    </xf>
    <xf numFmtId="7" fontId="0" fillId="0" borderId="0" xfId="0" applyNumberFormat="1" applyAlignment="1" applyProtection="1">
      <alignment horizontal="right"/>
      <protection/>
    </xf>
    <xf numFmtId="7" fontId="5" fillId="0" borderId="0" xfId="0" applyNumberFormat="1" applyFont="1" applyAlignment="1" applyProtection="1">
      <alignment/>
      <protection/>
    </xf>
    <xf numFmtId="7" fontId="0" fillId="0" borderId="0" xfId="0" applyNumberFormat="1" applyAlignment="1">
      <alignment/>
    </xf>
    <xf numFmtId="0" fontId="0" fillId="0" borderId="0" xfId="0" applyFill="1" applyBorder="1" applyAlignment="1" applyProtection="1">
      <alignment horizontal="left"/>
      <protection/>
    </xf>
    <xf numFmtId="0" fontId="1" fillId="0" borderId="0" xfId="0" applyFont="1" applyAlignment="1" applyProtection="1">
      <alignment horizontal="left"/>
      <protection/>
    </xf>
    <xf numFmtId="0" fontId="0" fillId="0" borderId="0" xfId="0" applyAlignment="1">
      <alignment/>
    </xf>
    <xf numFmtId="0" fontId="1" fillId="0" borderId="0" xfId="0" applyFont="1" applyAlignment="1">
      <alignment/>
    </xf>
    <xf numFmtId="0" fontId="1" fillId="0" borderId="2" xfId="0" applyFont="1" applyBorder="1" applyAlignment="1" applyProtection="1">
      <alignment horizontal="left"/>
      <protection/>
    </xf>
    <xf numFmtId="0" fontId="1" fillId="0" borderId="1" xfId="0" applyFont="1" applyBorder="1" applyAlignment="1" applyProtection="1">
      <alignment horizontal="left"/>
      <protection/>
    </xf>
    <xf numFmtId="9" fontId="1" fillId="0" borderId="2" xfId="21" applyFont="1" applyBorder="1" applyAlignment="1">
      <alignment/>
    </xf>
    <xf numFmtId="9" fontId="1" fillId="0" borderId="5" xfId="21" applyFont="1" applyBorder="1" applyAlignment="1">
      <alignment/>
    </xf>
    <xf numFmtId="9" fontId="1" fillId="0" borderId="1" xfId="21" applyFont="1" applyBorder="1" applyAlignment="1">
      <alignment/>
    </xf>
    <xf numFmtId="0" fontId="4" fillId="0" borderId="0" xfId="0" applyFont="1" applyAlignment="1">
      <alignment wrapText="1"/>
    </xf>
    <xf numFmtId="0" fontId="3" fillId="0" borderId="6"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3" fillId="0" borderId="9" xfId="0" applyFont="1" applyBorder="1" applyAlignment="1">
      <alignment wrapText="1"/>
    </xf>
    <xf numFmtId="0" fontId="3" fillId="0" borderId="0" xfId="0" applyFont="1" applyBorder="1" applyAlignment="1">
      <alignment wrapText="1"/>
    </xf>
    <xf numFmtId="0" fontId="3" fillId="0" borderId="10" xfId="0" applyFont="1"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1" fillId="0" borderId="2"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3" fillId="0" borderId="2" xfId="0" applyFont="1" applyBorder="1" applyAlignment="1">
      <alignment/>
    </xf>
    <xf numFmtId="0" fontId="3" fillId="0" borderId="5" xfId="0" applyFont="1" applyBorder="1" applyAlignment="1">
      <alignment/>
    </xf>
    <xf numFmtId="0" fontId="3" fillId="0" borderId="1" xfId="0" applyFont="1" applyBorder="1" applyAlignment="1">
      <alignment/>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0" fontId="0" fillId="0" borderId="2" xfId="0" applyFont="1" applyBorder="1" applyAlignment="1">
      <alignment/>
    </xf>
    <xf numFmtId="0" fontId="0" fillId="0" borderId="1" xfId="0" applyFont="1" applyBorder="1" applyAlignment="1">
      <alignment/>
    </xf>
    <xf numFmtId="0" fontId="1" fillId="0" borderId="2" xfId="0" applyFont="1" applyBorder="1" applyAlignment="1">
      <alignment/>
    </xf>
    <xf numFmtId="0" fontId="0" fillId="0" borderId="5" xfId="0" applyBorder="1" applyAlignment="1">
      <alignment/>
    </xf>
    <xf numFmtId="0" fontId="0" fillId="0" borderId="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1-@sum(@sum(B34:D34))" TargetMode="External" /><Relationship Id="rId2" Type="http://schemas.openxmlformats.org/officeDocument/2006/relationships/hyperlink" Target="mailto:=1-@sum(@sum(B34:D34))"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0"/>
  <sheetViews>
    <sheetView tabSelected="1" workbookViewId="0" topLeftCell="A1">
      <selection activeCell="J11" sqref="J11"/>
    </sheetView>
  </sheetViews>
  <sheetFormatPr defaultColWidth="9.140625" defaultRowHeight="12.75"/>
  <sheetData>
    <row r="1" spans="1:8" ht="12.75">
      <c r="A1" s="1" t="s">
        <v>0</v>
      </c>
      <c r="D1" s="2"/>
      <c r="E1" s="3"/>
      <c r="F1" s="2"/>
      <c r="H1" s="2"/>
    </row>
    <row r="2" spans="1:8" ht="3.75" customHeight="1">
      <c r="A2" s="1"/>
      <c r="D2" s="2"/>
      <c r="E2" s="3"/>
      <c r="F2" s="2"/>
      <c r="H2" s="2"/>
    </row>
    <row r="3" spans="1:5" ht="12.75">
      <c r="A3" s="4" t="s">
        <v>1</v>
      </c>
      <c r="B3" s="50" t="s">
        <v>102</v>
      </c>
      <c r="C3" s="50"/>
      <c r="D3" s="43">
        <v>200</v>
      </c>
      <c r="E3" s="6" t="s">
        <v>25</v>
      </c>
    </row>
    <row r="4" spans="2:5" ht="12.75">
      <c r="B4" s="1" t="s">
        <v>2</v>
      </c>
      <c r="D4" s="5">
        <v>4</v>
      </c>
      <c r="E4" s="1" t="s">
        <v>3</v>
      </c>
    </row>
    <row r="5" spans="2:8" ht="12.75">
      <c r="B5" s="1" t="s">
        <v>4</v>
      </c>
      <c r="D5" s="5">
        <v>2</v>
      </c>
      <c r="E5" s="6"/>
      <c r="H5" s="2"/>
    </row>
    <row r="6" spans="2:5" ht="12.75">
      <c r="B6" s="1" t="s">
        <v>5</v>
      </c>
      <c r="D6" s="7">
        <v>1200</v>
      </c>
      <c r="E6" s="1" t="s">
        <v>6</v>
      </c>
    </row>
    <row r="7" spans="2:5" ht="12.75">
      <c r="B7" s="1" t="s">
        <v>105</v>
      </c>
      <c r="D7" s="7">
        <f>D3*D4</f>
        <v>800</v>
      </c>
      <c r="E7" s="1" t="s">
        <v>106</v>
      </c>
    </row>
    <row r="8" spans="2:5" ht="12.75">
      <c r="B8" s="51" t="s">
        <v>7</v>
      </c>
      <c r="C8" s="52"/>
      <c r="D8" s="9">
        <f>D4*2000/D6</f>
        <v>6.666666666666667</v>
      </c>
      <c r="E8" s="1"/>
    </row>
    <row r="9" spans="2:8" ht="12.75">
      <c r="B9" s="4"/>
      <c r="D9" s="10"/>
      <c r="E9" s="4"/>
      <c r="H9" s="11" t="s">
        <v>8</v>
      </c>
    </row>
    <row r="10" spans="2:8" ht="12.75">
      <c r="B10" s="50" t="s">
        <v>56</v>
      </c>
      <c r="C10" s="50"/>
      <c r="D10" s="12" t="s">
        <v>111</v>
      </c>
      <c r="E10" s="12" t="s">
        <v>112</v>
      </c>
      <c r="F10" s="12" t="s">
        <v>113</v>
      </c>
      <c r="H10" s="2">
        <f>SUM(G11:G14)</f>
        <v>192.2</v>
      </c>
    </row>
    <row r="11" spans="3:8" ht="12.75">
      <c r="C11" s="4" t="s">
        <v>10</v>
      </c>
      <c r="D11" s="45">
        <v>0.5</v>
      </c>
      <c r="E11" s="10">
        <v>100</v>
      </c>
      <c r="F11" s="5">
        <v>1</v>
      </c>
      <c r="G11" s="2">
        <f>(D11*E11*F11)</f>
        <v>50</v>
      </c>
      <c r="H11" s="2"/>
    </row>
    <row r="12" spans="3:8" ht="12.75">
      <c r="C12" s="4" t="s">
        <v>11</v>
      </c>
      <c r="D12" s="45">
        <v>0.45</v>
      </c>
      <c r="E12" s="10">
        <f>($D$4*12)</f>
        <v>48</v>
      </c>
      <c r="F12" s="5">
        <v>1</v>
      </c>
      <c r="G12" s="2">
        <f>(D12*E12*F12)</f>
        <v>21.6</v>
      </c>
      <c r="H12" s="2"/>
    </row>
    <row r="13" spans="3:8" ht="12.75">
      <c r="C13" s="4" t="s">
        <v>12</v>
      </c>
      <c r="D13" s="45">
        <v>0.67</v>
      </c>
      <c r="E13" s="10">
        <f>($D$4*45)</f>
        <v>180</v>
      </c>
      <c r="F13" s="5">
        <v>1</v>
      </c>
      <c r="G13" s="2">
        <f>(D13*E13*F13)</f>
        <v>120.60000000000001</v>
      </c>
      <c r="H13" s="2"/>
    </row>
    <row r="14" spans="2:8" ht="12.75" customHeight="1">
      <c r="B14" s="13" t="s">
        <v>13</v>
      </c>
      <c r="C14" s="8"/>
      <c r="D14" s="45">
        <v>4</v>
      </c>
      <c r="E14" s="10"/>
      <c r="F14" s="5">
        <v>0</v>
      </c>
      <c r="G14" s="2">
        <f>F14*D14</f>
        <v>0</v>
      </c>
      <c r="H14" s="2"/>
    </row>
    <row r="15" ht="5.25" customHeight="1"/>
    <row r="16" spans="2:8" ht="12.75" customHeight="1">
      <c r="B16" s="48" t="s">
        <v>110</v>
      </c>
      <c r="C16" s="49"/>
      <c r="D16" s="49"/>
      <c r="E16" s="14">
        <v>12</v>
      </c>
      <c r="F16" s="4" t="s">
        <v>14</v>
      </c>
      <c r="G16" s="15"/>
      <c r="H16" s="2">
        <f>($D$5*E16)</f>
        <v>24</v>
      </c>
    </row>
    <row r="17" spans="2:8" ht="12.75">
      <c r="B17" s="48" t="s">
        <v>15</v>
      </c>
      <c r="C17" s="49"/>
      <c r="D17" s="49"/>
      <c r="E17" s="14">
        <v>4</v>
      </c>
      <c r="F17" s="4" t="s">
        <v>14</v>
      </c>
      <c r="G17" s="15"/>
      <c r="H17" s="2">
        <f>($D$5*E17)</f>
        <v>8</v>
      </c>
    </row>
    <row r="18" spans="2:8" ht="12.75">
      <c r="B18" s="48" t="s">
        <v>107</v>
      </c>
      <c r="C18" s="49"/>
      <c r="D18" s="49"/>
      <c r="E18" s="14">
        <v>11</v>
      </c>
      <c r="F18" s="16" t="s">
        <v>16</v>
      </c>
      <c r="G18" s="15">
        <v>1</v>
      </c>
      <c r="H18" s="2">
        <f>E18*D8*G18</f>
        <v>73.33333333333334</v>
      </c>
    </row>
    <row r="19" spans="2:8" ht="12.75">
      <c r="B19" s="1" t="s">
        <v>108</v>
      </c>
      <c r="E19" s="14">
        <v>3</v>
      </c>
      <c r="F19" s="4" t="s">
        <v>16</v>
      </c>
      <c r="G19" s="18">
        <v>1</v>
      </c>
      <c r="H19" s="2">
        <f>G19*E19*D8</f>
        <v>20</v>
      </c>
    </row>
    <row r="20" ht="4.5" customHeight="1"/>
    <row r="21" spans="2:8" ht="12.75">
      <c r="B21" s="19" t="s">
        <v>17</v>
      </c>
      <c r="F21" s="20" t="s">
        <v>18</v>
      </c>
      <c r="H21" s="21">
        <f>'Equipment worksheet'!G61/'Hay cost calculator'!D3</f>
        <v>83.21714285714286</v>
      </c>
    </row>
    <row r="22" spans="2:8" ht="4.5" customHeight="1">
      <c r="B22" s="19"/>
      <c r="F22" s="20"/>
      <c r="H22" s="22"/>
    </row>
    <row r="23" spans="2:8" ht="12.75" customHeight="1">
      <c r="B23" s="1" t="s">
        <v>9</v>
      </c>
      <c r="F23" s="47" t="s">
        <v>18</v>
      </c>
      <c r="H23" s="46">
        <f>'Hay field establishment'!G42</f>
        <v>43.5042861582595</v>
      </c>
    </row>
    <row r="24" spans="2:8" ht="5.25" customHeight="1">
      <c r="B24" s="1"/>
      <c r="H24" s="46"/>
    </row>
    <row r="25" spans="2:8" ht="12.75" customHeight="1">
      <c r="B25" s="19" t="s">
        <v>19</v>
      </c>
      <c r="F25" s="23" t="s">
        <v>18</v>
      </c>
      <c r="H25" s="24"/>
    </row>
    <row r="26" ht="5.25" customHeight="1"/>
    <row r="27" spans="6:8" ht="12.75">
      <c r="F27" s="19" t="s">
        <v>8</v>
      </c>
      <c r="G27" s="6"/>
      <c r="H27" s="11">
        <f>(H23+H10+(SUM(H16:H19)))+H21+H25</f>
        <v>444.2547623487357</v>
      </c>
    </row>
    <row r="28" spans="6:8" ht="12.75">
      <c r="F28" s="25" t="s">
        <v>20</v>
      </c>
      <c r="G28" s="6"/>
      <c r="H28" s="11">
        <f>H27/D4</f>
        <v>111.06369058718393</v>
      </c>
    </row>
    <row r="29" spans="6:8" ht="12.75">
      <c r="F29" s="25" t="s">
        <v>21</v>
      </c>
      <c r="G29" s="26"/>
      <c r="H29" s="11">
        <f>H28*(D6/2000)</f>
        <v>66.63821435231036</v>
      </c>
    </row>
    <row r="30" spans="6:8" ht="12.75">
      <c r="F30" s="25" t="s">
        <v>22</v>
      </c>
      <c r="G30" s="26"/>
      <c r="H30" s="27">
        <f>H28/2000</f>
        <v>0.055531845293591967</v>
      </c>
    </row>
  </sheetData>
  <mergeCells count="6">
    <mergeCell ref="B18:D18"/>
    <mergeCell ref="B3:C3"/>
    <mergeCell ref="B8:C8"/>
    <mergeCell ref="B16:D16"/>
    <mergeCell ref="B17:D17"/>
    <mergeCell ref="B10:C10"/>
  </mergeCells>
  <printOptions gridLines="1"/>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K62"/>
  <sheetViews>
    <sheetView workbookViewId="0" topLeftCell="A29">
      <selection activeCell="C15" sqref="C15"/>
    </sheetView>
  </sheetViews>
  <sheetFormatPr defaultColWidth="9.140625" defaultRowHeight="12.75"/>
  <cols>
    <col min="1" max="1" width="26.140625" style="0" customWidth="1"/>
    <col min="4" max="4" width="12.57421875" style="0" customWidth="1"/>
    <col min="7" max="7" width="9.8515625" style="0" customWidth="1"/>
  </cols>
  <sheetData>
    <row r="1" spans="1:11" ht="40.5" customHeight="1">
      <c r="A1" s="56" t="s">
        <v>103</v>
      </c>
      <c r="B1" s="56"/>
      <c r="C1" s="56"/>
      <c r="D1" s="56"/>
      <c r="E1" s="56"/>
      <c r="F1" s="56"/>
      <c r="G1" s="56"/>
      <c r="H1" s="56"/>
      <c r="I1" s="56"/>
      <c r="J1" s="56"/>
      <c r="K1" s="56"/>
    </row>
    <row r="2" ht="12.75">
      <c r="A2" s="6" t="s">
        <v>70</v>
      </c>
    </row>
    <row r="3" spans="1:2" ht="12.75">
      <c r="A3" t="s">
        <v>71</v>
      </c>
      <c r="B3">
        <v>2006</v>
      </c>
    </row>
    <row r="4" spans="1:11" ht="51">
      <c r="A4" s="34" t="s">
        <v>72</v>
      </c>
      <c r="B4" s="34" t="s">
        <v>73</v>
      </c>
      <c r="C4" s="34" t="s">
        <v>74</v>
      </c>
      <c r="D4" s="34" t="s">
        <v>75</v>
      </c>
      <c r="E4" s="34" t="s">
        <v>76</v>
      </c>
      <c r="F4" s="34" t="s">
        <v>77</v>
      </c>
      <c r="G4" s="34" t="s">
        <v>78</v>
      </c>
      <c r="H4" s="34"/>
      <c r="I4" s="34"/>
      <c r="J4" s="34"/>
      <c r="K4" s="34"/>
    </row>
    <row r="5" spans="4:11" ht="12.75">
      <c r="D5" s="35" t="s">
        <v>79</v>
      </c>
      <c r="H5" s="57" t="s">
        <v>80</v>
      </c>
      <c r="I5" s="58"/>
      <c r="J5" s="58"/>
      <c r="K5" s="59"/>
    </row>
    <row r="6" spans="1:11" ht="12.75">
      <c r="A6" t="s">
        <v>81</v>
      </c>
      <c r="B6" s="15">
        <v>1997</v>
      </c>
      <c r="C6" s="36">
        <v>40000</v>
      </c>
      <c r="D6" s="15">
        <v>7</v>
      </c>
      <c r="E6" s="37">
        <f>(1/D6)*C6</f>
        <v>5714.285714285714</v>
      </c>
      <c r="F6" s="37">
        <f>(D6-($B$3-B6))*E6</f>
        <v>-11428.571428571428</v>
      </c>
      <c r="H6" s="60"/>
      <c r="I6" s="61"/>
      <c r="J6" s="61"/>
      <c r="K6" s="62"/>
    </row>
    <row r="7" spans="1:11" ht="12.75">
      <c r="A7" t="s">
        <v>82</v>
      </c>
      <c r="B7" s="15">
        <v>2003</v>
      </c>
      <c r="C7" s="36">
        <v>28000</v>
      </c>
      <c r="D7" s="15">
        <v>7</v>
      </c>
      <c r="E7" s="37">
        <f aca="true" t="shared" si="0" ref="E7:E30">(1/D7)*C7</f>
        <v>4000</v>
      </c>
      <c r="F7" s="37">
        <f aca="true" t="shared" si="1" ref="F7:F30">(D7-($B$3-B7))*E7</f>
        <v>16000</v>
      </c>
      <c r="H7" s="60"/>
      <c r="I7" s="61"/>
      <c r="J7" s="61"/>
      <c r="K7" s="62"/>
    </row>
    <row r="8" spans="2:11" ht="12.75">
      <c r="B8" s="15">
        <v>1982</v>
      </c>
      <c r="C8" s="36">
        <v>0</v>
      </c>
      <c r="D8" s="15">
        <v>7</v>
      </c>
      <c r="E8" s="37">
        <f t="shared" si="0"/>
        <v>0</v>
      </c>
      <c r="F8" s="37">
        <f t="shared" si="1"/>
        <v>0</v>
      </c>
      <c r="H8" s="60"/>
      <c r="I8" s="61"/>
      <c r="J8" s="61"/>
      <c r="K8" s="62"/>
    </row>
    <row r="9" spans="2:11" ht="12.75">
      <c r="B9" s="15">
        <v>1992</v>
      </c>
      <c r="C9" s="36">
        <v>0</v>
      </c>
      <c r="D9" s="15">
        <v>7</v>
      </c>
      <c r="E9" s="37">
        <f t="shared" si="0"/>
        <v>0</v>
      </c>
      <c r="F9" s="37">
        <f t="shared" si="1"/>
        <v>0</v>
      </c>
      <c r="H9" s="60"/>
      <c r="I9" s="61"/>
      <c r="J9" s="61"/>
      <c r="K9" s="62"/>
    </row>
    <row r="10" spans="2:11" ht="12.75">
      <c r="B10" s="15">
        <v>1995</v>
      </c>
      <c r="C10" s="36">
        <v>0</v>
      </c>
      <c r="D10" s="15">
        <v>7</v>
      </c>
      <c r="E10" s="37">
        <f t="shared" si="0"/>
        <v>0</v>
      </c>
      <c r="F10" s="37">
        <f t="shared" si="1"/>
        <v>0</v>
      </c>
      <c r="H10" s="63"/>
      <c r="I10" s="64"/>
      <c r="J10" s="64"/>
      <c r="K10" s="65"/>
    </row>
    <row r="11" spans="2:11" ht="12.75">
      <c r="B11" s="15">
        <v>2002</v>
      </c>
      <c r="C11" s="36">
        <v>0</v>
      </c>
      <c r="D11" s="15">
        <v>7</v>
      </c>
      <c r="E11" s="37">
        <f t="shared" si="0"/>
        <v>0</v>
      </c>
      <c r="F11" s="37">
        <f t="shared" si="1"/>
        <v>0</v>
      </c>
      <c r="H11" s="63"/>
      <c r="I11" s="64"/>
      <c r="J11" s="64"/>
      <c r="K11" s="65"/>
    </row>
    <row r="12" spans="1:11" ht="12.75">
      <c r="A12" t="s">
        <v>83</v>
      </c>
      <c r="B12" s="15">
        <v>1988</v>
      </c>
      <c r="C12" s="36">
        <v>35000</v>
      </c>
      <c r="D12" s="15">
        <v>7</v>
      </c>
      <c r="E12" s="37">
        <f t="shared" si="0"/>
        <v>5000</v>
      </c>
      <c r="F12" s="37">
        <f t="shared" si="1"/>
        <v>-55000</v>
      </c>
      <c r="H12" s="63"/>
      <c r="I12" s="64"/>
      <c r="J12" s="64"/>
      <c r="K12" s="65"/>
    </row>
    <row r="13" spans="1:11" ht="12.75">
      <c r="A13" t="s">
        <v>84</v>
      </c>
      <c r="B13" s="15">
        <v>1995</v>
      </c>
      <c r="C13" s="36">
        <v>7000</v>
      </c>
      <c r="D13" s="15">
        <v>7</v>
      </c>
      <c r="E13" s="37">
        <f t="shared" si="0"/>
        <v>1000</v>
      </c>
      <c r="F13" s="37">
        <f t="shared" si="1"/>
        <v>-4000</v>
      </c>
      <c r="H13" s="63"/>
      <c r="I13" s="64"/>
      <c r="J13" s="64"/>
      <c r="K13" s="65"/>
    </row>
    <row r="14" spans="1:11" ht="12.75">
      <c r="A14" t="s">
        <v>109</v>
      </c>
      <c r="B14" s="15">
        <v>2004</v>
      </c>
      <c r="C14" s="36">
        <v>18000</v>
      </c>
      <c r="D14" s="15">
        <v>7</v>
      </c>
      <c r="E14" s="37">
        <f t="shared" si="0"/>
        <v>2571.428571428571</v>
      </c>
      <c r="F14" s="37">
        <f t="shared" si="1"/>
        <v>12857.142857142855</v>
      </c>
      <c r="H14" s="63"/>
      <c r="I14" s="64"/>
      <c r="J14" s="64"/>
      <c r="K14" s="65"/>
    </row>
    <row r="15" spans="1:11" ht="12.75">
      <c r="A15" t="s">
        <v>85</v>
      </c>
      <c r="B15" s="15">
        <v>2000</v>
      </c>
      <c r="C15" s="36">
        <v>8000</v>
      </c>
      <c r="D15" s="15">
        <v>7</v>
      </c>
      <c r="E15" s="37">
        <f t="shared" si="0"/>
        <v>1142.857142857143</v>
      </c>
      <c r="F15" s="37">
        <f t="shared" si="1"/>
        <v>1142.857142857143</v>
      </c>
      <c r="H15" s="63"/>
      <c r="I15" s="64"/>
      <c r="J15" s="64"/>
      <c r="K15" s="65"/>
    </row>
    <row r="16" spans="2:11" ht="12.75">
      <c r="B16" s="15">
        <v>2001</v>
      </c>
      <c r="C16" s="36">
        <v>0</v>
      </c>
      <c r="D16" s="15">
        <v>7</v>
      </c>
      <c r="E16" s="37">
        <f t="shared" si="0"/>
        <v>0</v>
      </c>
      <c r="F16" s="37">
        <f t="shared" si="1"/>
        <v>0</v>
      </c>
      <c r="H16" s="63"/>
      <c r="I16" s="64"/>
      <c r="J16" s="64"/>
      <c r="K16" s="65"/>
    </row>
    <row r="17" spans="1:11" ht="12.75">
      <c r="A17" t="s">
        <v>86</v>
      </c>
      <c r="B17" s="15">
        <v>2003</v>
      </c>
      <c r="C17" s="36">
        <v>3000</v>
      </c>
      <c r="D17" s="15">
        <v>7</v>
      </c>
      <c r="E17" s="37">
        <f t="shared" si="0"/>
        <v>428.57142857142856</v>
      </c>
      <c r="F17" s="37">
        <f t="shared" si="1"/>
        <v>1714.2857142857142</v>
      </c>
      <c r="H17" s="63"/>
      <c r="I17" s="64"/>
      <c r="J17" s="64"/>
      <c r="K17" s="65"/>
    </row>
    <row r="18" spans="1:11" ht="12.75">
      <c r="A18" t="s">
        <v>87</v>
      </c>
      <c r="B18" s="15">
        <v>2001</v>
      </c>
      <c r="C18" s="36">
        <v>32510</v>
      </c>
      <c r="D18" s="15">
        <v>7</v>
      </c>
      <c r="E18" s="37">
        <f t="shared" si="0"/>
        <v>4644.285714285714</v>
      </c>
      <c r="F18" s="37">
        <f t="shared" si="1"/>
        <v>9288.571428571428</v>
      </c>
      <c r="H18" s="63"/>
      <c r="I18" s="64"/>
      <c r="J18" s="64"/>
      <c r="K18" s="65"/>
    </row>
    <row r="19" spans="1:11" ht="12.75">
      <c r="A19" t="s">
        <v>88</v>
      </c>
      <c r="B19" s="15">
        <v>1990</v>
      </c>
      <c r="C19" s="36">
        <v>0</v>
      </c>
      <c r="D19" s="15">
        <v>7</v>
      </c>
      <c r="E19" s="37">
        <f t="shared" si="0"/>
        <v>0</v>
      </c>
      <c r="F19" s="37">
        <f t="shared" si="1"/>
        <v>0</v>
      </c>
      <c r="H19" s="63"/>
      <c r="I19" s="64"/>
      <c r="J19" s="64"/>
      <c r="K19" s="65"/>
    </row>
    <row r="20" spans="1:11" ht="12.75">
      <c r="A20" t="s">
        <v>89</v>
      </c>
      <c r="B20" s="15">
        <v>2000</v>
      </c>
      <c r="C20" s="36">
        <v>10000</v>
      </c>
      <c r="D20" s="15">
        <v>7</v>
      </c>
      <c r="E20" s="37">
        <f t="shared" si="0"/>
        <v>1428.5714285714284</v>
      </c>
      <c r="F20" s="37">
        <f t="shared" si="1"/>
        <v>1428.5714285714284</v>
      </c>
      <c r="H20" s="63"/>
      <c r="I20" s="64"/>
      <c r="J20" s="64"/>
      <c r="K20" s="65"/>
    </row>
    <row r="21" spans="2:11" ht="12.75">
      <c r="B21" s="15">
        <v>2003</v>
      </c>
      <c r="C21" s="36">
        <v>0</v>
      </c>
      <c r="D21" s="15">
        <v>7</v>
      </c>
      <c r="E21" s="37">
        <f t="shared" si="0"/>
        <v>0</v>
      </c>
      <c r="F21" s="37">
        <f t="shared" si="1"/>
        <v>0</v>
      </c>
      <c r="H21" s="63"/>
      <c r="I21" s="64"/>
      <c r="J21" s="64"/>
      <c r="K21" s="65"/>
    </row>
    <row r="22" spans="1:11" ht="12.75">
      <c r="A22" t="s">
        <v>90</v>
      </c>
      <c r="B22" s="15">
        <v>1998</v>
      </c>
      <c r="C22" s="36">
        <v>2000</v>
      </c>
      <c r="D22" s="15">
        <v>7</v>
      </c>
      <c r="E22" s="37">
        <f t="shared" si="0"/>
        <v>285.7142857142857</v>
      </c>
      <c r="F22" s="37">
        <f t="shared" si="1"/>
        <v>-285.7142857142857</v>
      </c>
      <c r="H22" s="63"/>
      <c r="I22" s="64"/>
      <c r="J22" s="64"/>
      <c r="K22" s="65"/>
    </row>
    <row r="23" spans="1:11" ht="12.75">
      <c r="A23" t="s">
        <v>91</v>
      </c>
      <c r="B23" s="15">
        <v>1998</v>
      </c>
      <c r="C23" s="36">
        <v>3500</v>
      </c>
      <c r="D23" s="15">
        <v>7</v>
      </c>
      <c r="E23" s="37">
        <f t="shared" si="0"/>
        <v>500</v>
      </c>
      <c r="F23" s="37">
        <f t="shared" si="1"/>
        <v>-500</v>
      </c>
      <c r="H23" s="63"/>
      <c r="I23" s="64"/>
      <c r="J23" s="64"/>
      <c r="K23" s="65"/>
    </row>
    <row r="24" spans="1:11" ht="12.75">
      <c r="A24" t="s">
        <v>92</v>
      </c>
      <c r="B24" s="15">
        <v>2005</v>
      </c>
      <c r="C24" s="36">
        <v>3200</v>
      </c>
      <c r="D24" s="15">
        <v>7</v>
      </c>
      <c r="E24" s="37">
        <f t="shared" si="0"/>
        <v>457.1428571428571</v>
      </c>
      <c r="F24" s="37">
        <f t="shared" si="1"/>
        <v>2742.8571428571427</v>
      </c>
      <c r="H24" s="63"/>
      <c r="I24" s="64"/>
      <c r="J24" s="64"/>
      <c r="K24" s="65"/>
    </row>
    <row r="25" spans="2:11" ht="12.75">
      <c r="B25" s="15">
        <v>2003</v>
      </c>
      <c r="C25" s="36">
        <v>0</v>
      </c>
      <c r="D25" s="15">
        <v>7</v>
      </c>
      <c r="E25" s="37">
        <f t="shared" si="0"/>
        <v>0</v>
      </c>
      <c r="F25" s="37">
        <f t="shared" si="1"/>
        <v>0</v>
      </c>
      <c r="H25" s="63"/>
      <c r="I25" s="64"/>
      <c r="J25" s="64"/>
      <c r="K25" s="65"/>
    </row>
    <row r="26" spans="2:11" ht="12.75">
      <c r="B26" s="15">
        <v>2003</v>
      </c>
      <c r="C26" s="36">
        <v>0</v>
      </c>
      <c r="D26" s="15">
        <v>7</v>
      </c>
      <c r="E26" s="37">
        <f t="shared" si="0"/>
        <v>0</v>
      </c>
      <c r="F26" s="37">
        <f t="shared" si="1"/>
        <v>0</v>
      </c>
      <c r="H26" s="63"/>
      <c r="I26" s="64"/>
      <c r="J26" s="64"/>
      <c r="K26" s="65"/>
    </row>
    <row r="27" spans="2:11" ht="12.75">
      <c r="B27" s="15">
        <v>2003</v>
      </c>
      <c r="C27" s="36">
        <v>0</v>
      </c>
      <c r="D27" s="15">
        <v>7</v>
      </c>
      <c r="E27" s="37">
        <f t="shared" si="0"/>
        <v>0</v>
      </c>
      <c r="F27" s="37">
        <f t="shared" si="1"/>
        <v>0</v>
      </c>
      <c r="H27" s="63"/>
      <c r="I27" s="64"/>
      <c r="J27" s="64"/>
      <c r="K27" s="65"/>
    </row>
    <row r="28" spans="2:11" ht="12.75">
      <c r="B28" s="15">
        <v>2003</v>
      </c>
      <c r="C28" s="36">
        <v>0</v>
      </c>
      <c r="D28" s="15">
        <v>7</v>
      </c>
      <c r="E28" s="37">
        <f t="shared" si="0"/>
        <v>0</v>
      </c>
      <c r="F28" s="37">
        <f t="shared" si="1"/>
        <v>0</v>
      </c>
      <c r="H28" s="63"/>
      <c r="I28" s="64"/>
      <c r="J28" s="64"/>
      <c r="K28" s="65"/>
    </row>
    <row r="29" spans="2:11" ht="12.75">
      <c r="B29" s="15">
        <v>2003</v>
      </c>
      <c r="C29" s="36">
        <v>0</v>
      </c>
      <c r="D29" s="15">
        <v>7</v>
      </c>
      <c r="E29" s="37">
        <f t="shared" si="0"/>
        <v>0</v>
      </c>
      <c r="F29" s="37">
        <f t="shared" si="1"/>
        <v>0</v>
      </c>
      <c r="H29" s="63"/>
      <c r="I29" s="64"/>
      <c r="J29" s="64"/>
      <c r="K29" s="65"/>
    </row>
    <row r="30" spans="2:11" ht="12.75">
      <c r="B30" s="15">
        <v>2003</v>
      </c>
      <c r="C30" s="36">
        <v>0</v>
      </c>
      <c r="D30" s="15">
        <v>7</v>
      </c>
      <c r="E30" s="37">
        <f t="shared" si="0"/>
        <v>0</v>
      </c>
      <c r="F30" s="37">
        <f t="shared" si="1"/>
        <v>0</v>
      </c>
      <c r="H30" s="66"/>
      <c r="I30" s="67"/>
      <c r="J30" s="67"/>
      <c r="K30" s="68"/>
    </row>
    <row r="31" spans="3:6" ht="12.75">
      <c r="C31" s="37"/>
      <c r="E31" s="37"/>
      <c r="F31" s="37"/>
    </row>
    <row r="32" spans="2:9" ht="12.75">
      <c r="B32" s="69" t="s">
        <v>93</v>
      </c>
      <c r="C32" s="70"/>
      <c r="D32" s="70"/>
      <c r="E32" s="71"/>
      <c r="F32" s="69" t="s">
        <v>94</v>
      </c>
      <c r="G32" s="70"/>
      <c r="H32" s="70"/>
      <c r="I32" s="71"/>
    </row>
    <row r="33" spans="2:9" ht="12.75">
      <c r="B33" s="34" t="s">
        <v>95</v>
      </c>
      <c r="C33" s="34" t="s">
        <v>96</v>
      </c>
      <c r="D33" s="34" t="s">
        <v>97</v>
      </c>
      <c r="E33" s="34" t="s">
        <v>98</v>
      </c>
      <c r="F33" s="34" t="s">
        <v>95</v>
      </c>
      <c r="G33" s="34" t="s">
        <v>96</v>
      </c>
      <c r="H33" s="34" t="s">
        <v>97</v>
      </c>
      <c r="I33" s="34" t="s">
        <v>98</v>
      </c>
    </row>
    <row r="34" spans="2:9" ht="12.75">
      <c r="B34" s="35" t="s">
        <v>99</v>
      </c>
      <c r="C34" s="35" t="s">
        <v>99</v>
      </c>
      <c r="D34" s="35" t="s">
        <v>99</v>
      </c>
      <c r="E34" s="35" t="s">
        <v>99</v>
      </c>
      <c r="F34" s="38" t="s">
        <v>100</v>
      </c>
      <c r="G34" s="38" t="s">
        <v>100</v>
      </c>
      <c r="H34" s="38" t="s">
        <v>100</v>
      </c>
      <c r="I34" s="38" t="s">
        <v>100</v>
      </c>
    </row>
    <row r="35" spans="1:9" ht="12.75">
      <c r="A35" t="str">
        <f aca="true" t="shared" si="2" ref="A35:A59">A6</f>
        <v>JD 4430 tratctor</v>
      </c>
      <c r="B35" s="39">
        <v>0.2</v>
      </c>
      <c r="C35" s="39">
        <v>0.5</v>
      </c>
      <c r="D35" s="39">
        <v>0.3</v>
      </c>
      <c r="E35" s="40">
        <f>1-SUM(SUM(B35:D35))</f>
        <v>0</v>
      </c>
      <c r="F35" s="37">
        <f>B35*$E6</f>
        <v>1142.857142857143</v>
      </c>
      <c r="G35" s="37">
        <f>C35*$E6</f>
        <v>2857.142857142857</v>
      </c>
      <c r="H35" s="37">
        <f>D35*$E6</f>
        <v>1714.285714285714</v>
      </c>
      <c r="I35" s="37">
        <f>E35*$E6</f>
        <v>0</v>
      </c>
    </row>
    <row r="36" spans="1:9" ht="12.75">
      <c r="A36" t="str">
        <f t="shared" si="2"/>
        <v>JD 8100 tractor</v>
      </c>
      <c r="B36" s="39">
        <v>0.1</v>
      </c>
      <c r="C36" s="39">
        <v>0.5</v>
      </c>
      <c r="D36" s="39">
        <v>0.8</v>
      </c>
      <c r="E36" s="40">
        <f aca="true" t="shared" si="3" ref="E36:E59">1-SUM(SUM(B36:D36))</f>
        <v>-0.3999999999999999</v>
      </c>
      <c r="F36" s="37">
        <f aca="true" t="shared" si="4" ref="F36:I51">B36*$E7</f>
        <v>400</v>
      </c>
      <c r="G36" s="37">
        <f t="shared" si="4"/>
        <v>2000</v>
      </c>
      <c r="H36" s="37">
        <f t="shared" si="4"/>
        <v>3200</v>
      </c>
      <c r="I36" s="37">
        <f t="shared" si="4"/>
        <v>-1599.9999999999995</v>
      </c>
    </row>
    <row r="37" spans="1:9" ht="12.75">
      <c r="A37">
        <f t="shared" si="2"/>
        <v>0</v>
      </c>
      <c r="B37" s="39">
        <v>0</v>
      </c>
      <c r="C37" s="39">
        <v>0.1</v>
      </c>
      <c r="D37" s="39">
        <v>0.8</v>
      </c>
      <c r="E37" s="40">
        <f t="shared" si="3"/>
        <v>0.09999999999999998</v>
      </c>
      <c r="F37" s="37">
        <f t="shared" si="4"/>
        <v>0</v>
      </c>
      <c r="G37" s="37">
        <f t="shared" si="4"/>
        <v>0</v>
      </c>
      <c r="H37" s="37">
        <f t="shared" si="4"/>
        <v>0</v>
      </c>
      <c r="I37" s="37">
        <f t="shared" si="4"/>
        <v>0</v>
      </c>
    </row>
    <row r="38" spans="1:9" ht="12.75">
      <c r="A38">
        <f t="shared" si="2"/>
        <v>0</v>
      </c>
      <c r="B38" s="39">
        <v>0</v>
      </c>
      <c r="C38" s="39">
        <v>0.1</v>
      </c>
      <c r="D38" s="39">
        <v>0.6</v>
      </c>
      <c r="E38" s="40">
        <f t="shared" si="3"/>
        <v>0.30000000000000004</v>
      </c>
      <c r="F38" s="37">
        <f t="shared" si="4"/>
        <v>0</v>
      </c>
      <c r="G38" s="37">
        <f t="shared" si="4"/>
        <v>0</v>
      </c>
      <c r="H38" s="37">
        <f t="shared" si="4"/>
        <v>0</v>
      </c>
      <c r="I38" s="37">
        <f t="shared" si="4"/>
        <v>0</v>
      </c>
    </row>
    <row r="39" spans="1:9" ht="12.75">
      <c r="A39">
        <f t="shared" si="2"/>
        <v>0</v>
      </c>
      <c r="B39" s="39">
        <v>0.5</v>
      </c>
      <c r="C39" s="39">
        <v>0.25</v>
      </c>
      <c r="D39" s="39">
        <v>0.25</v>
      </c>
      <c r="E39" s="40">
        <f t="shared" si="3"/>
        <v>0</v>
      </c>
      <c r="F39" s="37">
        <f t="shared" si="4"/>
        <v>0</v>
      </c>
      <c r="G39" s="37">
        <f t="shared" si="4"/>
        <v>0</v>
      </c>
      <c r="H39" s="37">
        <f t="shared" si="4"/>
        <v>0</v>
      </c>
      <c r="I39" s="37">
        <f t="shared" si="4"/>
        <v>0</v>
      </c>
    </row>
    <row r="40" spans="1:9" ht="12.75">
      <c r="A40">
        <f t="shared" si="2"/>
        <v>0</v>
      </c>
      <c r="B40" s="39">
        <v>0</v>
      </c>
      <c r="C40" s="39">
        <v>0.5</v>
      </c>
      <c r="D40" s="39">
        <v>0.5</v>
      </c>
      <c r="E40" s="40">
        <f t="shared" si="3"/>
        <v>0</v>
      </c>
      <c r="F40" s="37">
        <f t="shared" si="4"/>
        <v>0</v>
      </c>
      <c r="G40" s="37">
        <f t="shared" si="4"/>
        <v>0</v>
      </c>
      <c r="H40" s="37">
        <f t="shared" si="4"/>
        <v>0</v>
      </c>
      <c r="I40" s="37">
        <f t="shared" si="4"/>
        <v>0</v>
      </c>
    </row>
    <row r="41" spans="1:9" ht="12.75">
      <c r="A41" t="str">
        <f t="shared" si="2"/>
        <v>JD 530 round baler</v>
      </c>
      <c r="B41" s="39"/>
      <c r="C41" s="39">
        <v>1</v>
      </c>
      <c r="D41" s="39">
        <v>0</v>
      </c>
      <c r="E41" s="40">
        <f t="shared" si="3"/>
        <v>0</v>
      </c>
      <c r="F41" s="37">
        <f t="shared" si="4"/>
        <v>0</v>
      </c>
      <c r="G41" s="37">
        <f t="shared" si="4"/>
        <v>5000</v>
      </c>
      <c r="H41" s="37">
        <f t="shared" si="4"/>
        <v>0</v>
      </c>
      <c r="I41" s="37">
        <f t="shared" si="4"/>
        <v>0</v>
      </c>
    </row>
    <row r="42" spans="1:9" ht="12.75">
      <c r="A42" t="str">
        <f t="shared" si="2"/>
        <v>Hay trailer</v>
      </c>
      <c r="B42" s="39">
        <v>0.5</v>
      </c>
      <c r="C42" s="39">
        <v>0.5</v>
      </c>
      <c r="D42" s="39">
        <v>0</v>
      </c>
      <c r="E42" s="40">
        <f t="shared" si="3"/>
        <v>0</v>
      </c>
      <c r="F42" s="37">
        <f t="shared" si="4"/>
        <v>500</v>
      </c>
      <c r="G42" s="37">
        <f t="shared" si="4"/>
        <v>500</v>
      </c>
      <c r="H42" s="37">
        <f t="shared" si="4"/>
        <v>0</v>
      </c>
      <c r="I42" s="37">
        <f t="shared" si="4"/>
        <v>0</v>
      </c>
    </row>
    <row r="43" spans="1:9" ht="12.75">
      <c r="A43" t="str">
        <f t="shared" si="2"/>
        <v>Hay conditioner</v>
      </c>
      <c r="B43" s="39"/>
      <c r="C43" s="39">
        <v>1</v>
      </c>
      <c r="D43" s="39">
        <v>0</v>
      </c>
      <c r="E43" s="40">
        <f t="shared" si="3"/>
        <v>0</v>
      </c>
      <c r="F43" s="37">
        <f t="shared" si="4"/>
        <v>0</v>
      </c>
      <c r="G43" s="37">
        <f t="shared" si="4"/>
        <v>2571.428571428571</v>
      </c>
      <c r="H43" s="37">
        <f t="shared" si="4"/>
        <v>0</v>
      </c>
      <c r="I43" s="37">
        <f t="shared" si="4"/>
        <v>0</v>
      </c>
    </row>
    <row r="44" spans="1:9" ht="12.75">
      <c r="A44" t="str">
        <f t="shared" si="2"/>
        <v>Vermeer twin rake</v>
      </c>
      <c r="B44" s="39">
        <v>0</v>
      </c>
      <c r="C44" s="39">
        <v>1</v>
      </c>
      <c r="D44" s="39">
        <v>0</v>
      </c>
      <c r="E44" s="40">
        <f t="shared" si="3"/>
        <v>0</v>
      </c>
      <c r="F44" s="37">
        <f t="shared" si="4"/>
        <v>0</v>
      </c>
      <c r="G44" s="37">
        <f t="shared" si="4"/>
        <v>1142.857142857143</v>
      </c>
      <c r="H44" s="37">
        <f t="shared" si="4"/>
        <v>0</v>
      </c>
      <c r="I44" s="37">
        <f t="shared" si="4"/>
        <v>0</v>
      </c>
    </row>
    <row r="45" spans="1:9" ht="12.75">
      <c r="A45">
        <f t="shared" si="2"/>
        <v>0</v>
      </c>
      <c r="B45" s="39">
        <v>0.5</v>
      </c>
      <c r="C45" s="39">
        <v>0</v>
      </c>
      <c r="D45" s="39">
        <v>0</v>
      </c>
      <c r="E45" s="40">
        <f t="shared" si="3"/>
        <v>0.5</v>
      </c>
      <c r="F45" s="37">
        <f t="shared" si="4"/>
        <v>0</v>
      </c>
      <c r="G45" s="37">
        <f t="shared" si="4"/>
        <v>0</v>
      </c>
      <c r="H45" s="37">
        <f t="shared" si="4"/>
        <v>0</v>
      </c>
      <c r="I45" s="37">
        <f t="shared" si="4"/>
        <v>0</v>
      </c>
    </row>
    <row r="46" spans="1:9" ht="12.75">
      <c r="A46" t="str">
        <f t="shared" si="2"/>
        <v>Chevy feed truck</v>
      </c>
      <c r="B46" s="39">
        <v>1</v>
      </c>
      <c r="C46" s="39">
        <v>0</v>
      </c>
      <c r="D46" s="39">
        <v>0</v>
      </c>
      <c r="E46" s="40">
        <f t="shared" si="3"/>
        <v>0</v>
      </c>
      <c r="F46" s="37">
        <f t="shared" si="4"/>
        <v>428.57142857142856</v>
      </c>
      <c r="G46" s="37">
        <f t="shared" si="4"/>
        <v>0</v>
      </c>
      <c r="H46" s="37">
        <f t="shared" si="4"/>
        <v>0</v>
      </c>
      <c r="I46" s="37">
        <f t="shared" si="4"/>
        <v>0</v>
      </c>
    </row>
    <row r="47" spans="1:9" ht="12.75">
      <c r="A47" t="str">
        <f t="shared" si="2"/>
        <v>Chevy pickup</v>
      </c>
      <c r="B47" s="39">
        <v>0.7</v>
      </c>
      <c r="C47" s="39">
        <v>0.4</v>
      </c>
      <c r="D47" s="39">
        <v>0.2</v>
      </c>
      <c r="E47" s="40">
        <f t="shared" si="3"/>
        <v>-0.30000000000000004</v>
      </c>
      <c r="F47" s="37">
        <f t="shared" si="4"/>
        <v>3250.9999999999995</v>
      </c>
      <c r="G47" s="37">
        <f t="shared" si="4"/>
        <v>1857.7142857142856</v>
      </c>
      <c r="H47" s="37">
        <f t="shared" si="4"/>
        <v>928.8571428571428</v>
      </c>
      <c r="I47" s="37">
        <f t="shared" si="4"/>
        <v>-1393.2857142857144</v>
      </c>
    </row>
    <row r="48" spans="1:9" ht="12.75">
      <c r="A48" t="str">
        <f t="shared" si="2"/>
        <v>Other pickups</v>
      </c>
      <c r="B48" s="39">
        <v>0.5</v>
      </c>
      <c r="C48" s="39">
        <v>0.4</v>
      </c>
      <c r="D48" s="39">
        <v>0.2</v>
      </c>
      <c r="E48" s="40">
        <f t="shared" si="3"/>
        <v>-0.10000000000000009</v>
      </c>
      <c r="F48" s="37">
        <f t="shared" si="4"/>
        <v>0</v>
      </c>
      <c r="G48" s="37">
        <f t="shared" si="4"/>
        <v>0</v>
      </c>
      <c r="H48" s="37">
        <f t="shared" si="4"/>
        <v>0</v>
      </c>
      <c r="I48" s="37">
        <f t="shared" si="4"/>
        <v>0</v>
      </c>
    </row>
    <row r="49" spans="1:9" ht="12.75">
      <c r="A49" t="str">
        <f t="shared" si="2"/>
        <v>Miscellaneous equipment</v>
      </c>
      <c r="B49" s="39">
        <v>0.3</v>
      </c>
      <c r="C49" s="39">
        <v>0.3</v>
      </c>
      <c r="D49" s="39">
        <v>0.3</v>
      </c>
      <c r="E49" s="40">
        <f t="shared" si="3"/>
        <v>0.10000000000000009</v>
      </c>
      <c r="F49" s="37">
        <f t="shared" si="4"/>
        <v>428.5714285714285</v>
      </c>
      <c r="G49" s="37">
        <f t="shared" si="4"/>
        <v>428.5714285714285</v>
      </c>
      <c r="H49" s="37">
        <f t="shared" si="4"/>
        <v>428.5714285714285</v>
      </c>
      <c r="I49" s="37">
        <f t="shared" si="4"/>
        <v>142.85714285714297</v>
      </c>
    </row>
    <row r="50" spans="1:9" ht="12.75">
      <c r="A50">
        <f t="shared" si="2"/>
        <v>0</v>
      </c>
      <c r="B50" s="39">
        <v>0.5</v>
      </c>
      <c r="C50" s="39">
        <v>0.2</v>
      </c>
      <c r="D50" s="39">
        <v>0.2</v>
      </c>
      <c r="E50" s="40">
        <f t="shared" si="3"/>
        <v>0.10000000000000009</v>
      </c>
      <c r="F50" s="37">
        <f t="shared" si="4"/>
        <v>0</v>
      </c>
      <c r="G50" s="37">
        <f t="shared" si="4"/>
        <v>0</v>
      </c>
      <c r="H50" s="37">
        <f t="shared" si="4"/>
        <v>0</v>
      </c>
      <c r="I50" s="37">
        <f t="shared" si="4"/>
        <v>0</v>
      </c>
    </row>
    <row r="51" spans="1:9" ht="12.75">
      <c r="A51" t="str">
        <f t="shared" si="2"/>
        <v>Honda 4-wheeler</v>
      </c>
      <c r="B51" s="39">
        <v>0.7</v>
      </c>
      <c r="C51" s="39">
        <v>0.2</v>
      </c>
      <c r="D51" s="39">
        <v>0.1</v>
      </c>
      <c r="E51" s="40">
        <f t="shared" si="3"/>
        <v>0</v>
      </c>
      <c r="F51" s="37">
        <f t="shared" si="4"/>
        <v>200</v>
      </c>
      <c r="G51" s="37">
        <f t="shared" si="4"/>
        <v>57.142857142857146</v>
      </c>
      <c r="H51" s="37">
        <f t="shared" si="4"/>
        <v>28.571428571428573</v>
      </c>
      <c r="I51" s="37">
        <f t="shared" si="4"/>
        <v>0</v>
      </c>
    </row>
    <row r="52" spans="1:9" ht="12.75">
      <c r="A52" t="str">
        <f t="shared" si="2"/>
        <v>Stock Trailer</v>
      </c>
      <c r="B52" s="39">
        <v>1</v>
      </c>
      <c r="C52" s="39"/>
      <c r="D52" s="39"/>
      <c r="E52" s="40">
        <f t="shared" si="3"/>
        <v>0</v>
      </c>
      <c r="F52" s="37">
        <f aca="true" t="shared" si="5" ref="F52:I59">B52*$E23</f>
        <v>500</v>
      </c>
      <c r="G52" s="37">
        <f t="shared" si="5"/>
        <v>0</v>
      </c>
      <c r="H52" s="37">
        <f t="shared" si="5"/>
        <v>0</v>
      </c>
      <c r="I52" s="37">
        <f t="shared" si="5"/>
        <v>0</v>
      </c>
    </row>
    <row r="53" spans="1:9" ht="12.75">
      <c r="A53" t="str">
        <f t="shared" si="2"/>
        <v>Bermuda digger</v>
      </c>
      <c r="B53" s="39">
        <v>0.5</v>
      </c>
      <c r="C53" s="39">
        <v>0.5</v>
      </c>
      <c r="D53" s="39">
        <v>0</v>
      </c>
      <c r="E53" s="40">
        <f t="shared" si="3"/>
        <v>0</v>
      </c>
      <c r="F53" s="37">
        <f t="shared" si="5"/>
        <v>228.57142857142856</v>
      </c>
      <c r="G53" s="37">
        <f t="shared" si="5"/>
        <v>228.57142857142856</v>
      </c>
      <c r="H53" s="37">
        <f t="shared" si="5"/>
        <v>0</v>
      </c>
      <c r="I53" s="37">
        <f t="shared" si="5"/>
        <v>0</v>
      </c>
    </row>
    <row r="54" spans="1:9" ht="12.75">
      <c r="A54">
        <f t="shared" si="2"/>
        <v>0</v>
      </c>
      <c r="B54" s="39">
        <v>0</v>
      </c>
      <c r="C54" s="39">
        <v>0.33</v>
      </c>
      <c r="D54" s="39">
        <v>0.33</v>
      </c>
      <c r="E54" s="40">
        <f t="shared" si="3"/>
        <v>0.33999999999999997</v>
      </c>
      <c r="F54" s="37">
        <f t="shared" si="5"/>
        <v>0</v>
      </c>
      <c r="G54" s="37">
        <f t="shared" si="5"/>
        <v>0</v>
      </c>
      <c r="H54" s="37">
        <f t="shared" si="5"/>
        <v>0</v>
      </c>
      <c r="I54" s="37">
        <f t="shared" si="5"/>
        <v>0</v>
      </c>
    </row>
    <row r="55" spans="1:9" ht="12.75">
      <c r="A55">
        <f t="shared" si="2"/>
        <v>0</v>
      </c>
      <c r="B55" s="39">
        <v>0</v>
      </c>
      <c r="C55" s="39">
        <v>0</v>
      </c>
      <c r="D55" s="39">
        <v>0</v>
      </c>
      <c r="E55" s="40">
        <f t="shared" si="3"/>
        <v>1</v>
      </c>
      <c r="F55" s="37">
        <f t="shared" si="5"/>
        <v>0</v>
      </c>
      <c r="G55" s="37">
        <f t="shared" si="5"/>
        <v>0</v>
      </c>
      <c r="H55" s="37">
        <f t="shared" si="5"/>
        <v>0</v>
      </c>
      <c r="I55" s="37">
        <f t="shared" si="5"/>
        <v>0</v>
      </c>
    </row>
    <row r="56" spans="1:9" ht="12.75">
      <c r="A56">
        <f t="shared" si="2"/>
        <v>0</v>
      </c>
      <c r="B56" s="39"/>
      <c r="C56" s="39"/>
      <c r="D56" s="39"/>
      <c r="E56" s="40">
        <f t="shared" si="3"/>
        <v>1</v>
      </c>
      <c r="F56" s="37">
        <f t="shared" si="5"/>
        <v>0</v>
      </c>
      <c r="G56" s="37">
        <f t="shared" si="5"/>
        <v>0</v>
      </c>
      <c r="H56" s="37">
        <f t="shared" si="5"/>
        <v>0</v>
      </c>
      <c r="I56" s="37">
        <f t="shared" si="5"/>
        <v>0</v>
      </c>
    </row>
    <row r="57" spans="1:9" ht="12.75">
      <c r="A57">
        <f t="shared" si="2"/>
        <v>0</v>
      </c>
      <c r="B57" s="39"/>
      <c r="C57" s="39"/>
      <c r="D57" s="39"/>
      <c r="E57" s="40">
        <f t="shared" si="3"/>
        <v>1</v>
      </c>
      <c r="F57" s="37">
        <f t="shared" si="5"/>
        <v>0</v>
      </c>
      <c r="G57" s="37">
        <f t="shared" si="5"/>
        <v>0</v>
      </c>
      <c r="H57" s="37">
        <f t="shared" si="5"/>
        <v>0</v>
      </c>
      <c r="I57" s="37">
        <f t="shared" si="5"/>
        <v>0</v>
      </c>
    </row>
    <row r="58" spans="1:9" ht="12.75">
      <c r="A58">
        <f t="shared" si="2"/>
        <v>0</v>
      </c>
      <c r="B58" s="39"/>
      <c r="C58" s="39"/>
      <c r="D58" s="39"/>
      <c r="E58" s="40">
        <f t="shared" si="3"/>
        <v>1</v>
      </c>
      <c r="F58" s="37">
        <f t="shared" si="5"/>
        <v>0</v>
      </c>
      <c r="G58" s="37">
        <f t="shared" si="5"/>
        <v>0</v>
      </c>
      <c r="H58" s="37">
        <f t="shared" si="5"/>
        <v>0</v>
      </c>
      <c r="I58" s="37">
        <f t="shared" si="5"/>
        <v>0</v>
      </c>
    </row>
    <row r="59" spans="1:9" ht="12.75">
      <c r="A59">
        <f t="shared" si="2"/>
        <v>0</v>
      </c>
      <c r="B59" s="39"/>
      <c r="C59" s="39"/>
      <c r="D59" s="39"/>
      <c r="E59" s="40">
        <f t="shared" si="3"/>
        <v>1</v>
      </c>
      <c r="F59" s="37">
        <f t="shared" si="5"/>
        <v>0</v>
      </c>
      <c r="G59" s="37">
        <f t="shared" si="5"/>
        <v>0</v>
      </c>
      <c r="H59" s="37">
        <f t="shared" si="5"/>
        <v>0</v>
      </c>
      <c r="I59" s="37">
        <f t="shared" si="5"/>
        <v>0</v>
      </c>
    </row>
    <row r="60" spans="2:9" ht="12.75">
      <c r="B60" s="41"/>
      <c r="C60" s="41"/>
      <c r="D60" s="41"/>
      <c r="E60" s="41"/>
      <c r="F60" s="37"/>
      <c r="G60" s="37"/>
      <c r="H60" s="37"/>
      <c r="I60" s="37"/>
    </row>
    <row r="61" spans="2:9" ht="12.75">
      <c r="B61" s="53" t="s">
        <v>101</v>
      </c>
      <c r="C61" s="54"/>
      <c r="D61" s="54"/>
      <c r="E61" s="55"/>
      <c r="F61" s="42">
        <f>SUM(F35:F59)</f>
        <v>7079.5714285714275</v>
      </c>
      <c r="G61" s="42">
        <f>SUM(G35:G59)</f>
        <v>16643.428571428572</v>
      </c>
      <c r="H61" s="42">
        <f>SUM(H35:H59)</f>
        <v>6300.285714285714</v>
      </c>
      <c r="I61" s="42">
        <f>SUM(I35:I59)</f>
        <v>-2850.4285714285706</v>
      </c>
    </row>
    <row r="62" spans="2:9" ht="12.75">
      <c r="B62" s="41"/>
      <c r="C62" s="41"/>
      <c r="D62" s="41"/>
      <c r="E62" s="41"/>
      <c r="F62" s="37"/>
      <c r="G62" s="37"/>
      <c r="H62" s="37"/>
      <c r="I62" s="37"/>
    </row>
  </sheetData>
  <mergeCells count="5">
    <mergeCell ref="B61:E61"/>
    <mergeCell ref="A1:K1"/>
    <mergeCell ref="H5:K30"/>
    <mergeCell ref="B32:E32"/>
    <mergeCell ref="F32:I32"/>
  </mergeCells>
  <hyperlinks>
    <hyperlink ref="E35" r:id="rId1" display="=1-@sum(@sum(B34:D34))"/>
    <hyperlink ref="E36:E59" r:id="rId2" display="=1-@sum(@sum(B34:D34))"/>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42"/>
  <sheetViews>
    <sheetView workbookViewId="0" topLeftCell="A35">
      <selection activeCell="E22" sqref="E22"/>
    </sheetView>
  </sheetViews>
  <sheetFormatPr defaultColWidth="9.140625" defaultRowHeight="12.75"/>
  <sheetData>
    <row r="1" spans="1:13" ht="24.75" customHeight="1">
      <c r="A1" s="56" t="s">
        <v>104</v>
      </c>
      <c r="B1" s="56"/>
      <c r="C1" s="56"/>
      <c r="D1" s="56"/>
      <c r="E1" s="56"/>
      <c r="F1" s="56"/>
      <c r="G1" s="56"/>
      <c r="H1" s="56"/>
      <c r="I1" s="56"/>
      <c r="J1" s="56"/>
      <c r="K1" s="56"/>
      <c r="L1" s="56"/>
      <c r="M1" s="56"/>
    </row>
    <row r="2" ht="12.75">
      <c r="A2" s="1" t="s">
        <v>23</v>
      </c>
    </row>
    <row r="3" spans="4:8" ht="12.75">
      <c r="D3" s="6"/>
      <c r="E3" s="6"/>
      <c r="F3" s="1"/>
      <c r="G3" s="6"/>
      <c r="H3" s="12"/>
    </row>
    <row r="4" spans="1:7" ht="12.75">
      <c r="A4" s="1"/>
      <c r="B4" s="86" t="s">
        <v>24</v>
      </c>
      <c r="C4" s="87"/>
      <c r="D4" s="87"/>
      <c r="E4" s="88"/>
      <c r="F4" s="15">
        <f>'Hay cost calculator'!D3/'Hay field establishment'!G40</f>
        <v>40</v>
      </c>
      <c r="G4" t="s">
        <v>25</v>
      </c>
    </row>
    <row r="5" ht="12.75">
      <c r="A5" s="1"/>
    </row>
    <row r="6" spans="4:6" ht="12.75">
      <c r="D6" s="28" t="s">
        <v>26</v>
      </c>
      <c r="E6" s="28" t="s">
        <v>26</v>
      </c>
      <c r="F6" s="28" t="s">
        <v>27</v>
      </c>
    </row>
    <row r="7" spans="2:8" ht="12.75">
      <c r="B7" s="4" t="s">
        <v>1</v>
      </c>
      <c r="D7" s="12" t="s">
        <v>28</v>
      </c>
      <c r="E7" s="12" t="s">
        <v>29</v>
      </c>
      <c r="F7" s="12" t="s">
        <v>30</v>
      </c>
      <c r="G7" s="6"/>
      <c r="H7" s="1" t="s">
        <v>31</v>
      </c>
    </row>
    <row r="9" spans="2:13" ht="12.75">
      <c r="B9" s="1" t="s">
        <v>32</v>
      </c>
      <c r="C9" s="4" t="s">
        <v>33</v>
      </c>
      <c r="D9" s="14">
        <v>0.4</v>
      </c>
      <c r="E9" s="17">
        <v>0</v>
      </c>
      <c r="F9" s="2">
        <f aca="true" t="shared" si="0" ref="F9:F16">(D9*E9)</f>
        <v>0</v>
      </c>
      <c r="H9" s="2">
        <f>SUM(F9:F16)</f>
        <v>46.1</v>
      </c>
      <c r="J9" s="75" t="s">
        <v>34</v>
      </c>
      <c r="K9" s="76"/>
      <c r="L9" s="76"/>
      <c r="M9" s="77"/>
    </row>
    <row r="10" spans="2:13" ht="12.75">
      <c r="B10" s="6"/>
      <c r="C10" s="4" t="s">
        <v>35</v>
      </c>
      <c r="D10" s="14">
        <v>1.2</v>
      </c>
      <c r="E10" s="17">
        <v>3</v>
      </c>
      <c r="F10" s="2">
        <f t="shared" si="0"/>
        <v>3.5999999999999996</v>
      </c>
      <c r="H10" s="2"/>
      <c r="J10" s="78"/>
      <c r="K10" s="79"/>
      <c r="L10" s="79"/>
      <c r="M10" s="80"/>
    </row>
    <row r="11" spans="2:13" ht="12.75">
      <c r="B11" s="6"/>
      <c r="C11" s="4" t="s">
        <v>36</v>
      </c>
      <c r="D11" s="14">
        <v>1.4</v>
      </c>
      <c r="E11" s="17">
        <v>0</v>
      </c>
      <c r="F11" s="2">
        <f t="shared" si="0"/>
        <v>0</v>
      </c>
      <c r="H11" s="2"/>
      <c r="J11" s="78"/>
      <c r="K11" s="79"/>
      <c r="L11" s="79"/>
      <c r="M11" s="80"/>
    </row>
    <row r="12" spans="1:13" ht="12.75">
      <c r="A12" s="4"/>
      <c r="B12" s="6"/>
      <c r="C12" s="4" t="s">
        <v>37</v>
      </c>
      <c r="D12" s="14">
        <v>1.5</v>
      </c>
      <c r="E12" s="17">
        <v>7</v>
      </c>
      <c r="F12" s="2">
        <f t="shared" si="0"/>
        <v>10.5</v>
      </c>
      <c r="H12" s="2"/>
      <c r="J12" s="78"/>
      <c r="K12" s="79"/>
      <c r="L12" s="79"/>
      <c r="M12" s="80"/>
    </row>
    <row r="13" spans="2:13" ht="12.75">
      <c r="B13" s="6"/>
      <c r="C13" s="4" t="s">
        <v>38</v>
      </c>
      <c r="D13" s="14">
        <v>3.2</v>
      </c>
      <c r="E13" s="17">
        <v>10</v>
      </c>
      <c r="F13" s="2">
        <f t="shared" si="0"/>
        <v>32</v>
      </c>
      <c r="H13" s="2"/>
      <c r="J13" s="78"/>
      <c r="K13" s="79"/>
      <c r="L13" s="79"/>
      <c r="M13" s="80"/>
    </row>
    <row r="14" spans="2:13" ht="12.75">
      <c r="B14" s="6"/>
      <c r="C14" s="4" t="s">
        <v>39</v>
      </c>
      <c r="D14" s="14">
        <v>2.1</v>
      </c>
      <c r="E14" s="17">
        <v>0</v>
      </c>
      <c r="F14" s="2">
        <f t="shared" si="0"/>
        <v>0</v>
      </c>
      <c r="J14" s="78"/>
      <c r="K14" s="79"/>
      <c r="L14" s="79"/>
      <c r="M14" s="80"/>
    </row>
    <row r="15" spans="2:13" ht="12.75">
      <c r="B15" s="6"/>
      <c r="C15" s="4" t="s">
        <v>40</v>
      </c>
      <c r="D15" s="14">
        <v>1</v>
      </c>
      <c r="E15" s="17">
        <v>0</v>
      </c>
      <c r="F15" s="2">
        <f t="shared" si="0"/>
        <v>0</v>
      </c>
      <c r="H15" s="2"/>
      <c r="J15" s="81"/>
      <c r="K15" s="82"/>
      <c r="L15" s="82"/>
      <c r="M15" s="83"/>
    </row>
    <row r="16" spans="2:13" ht="12.75">
      <c r="B16" s="6"/>
      <c r="C16" s="4" t="s">
        <v>41</v>
      </c>
      <c r="D16" s="14">
        <v>2.8</v>
      </c>
      <c r="E16" s="17">
        <v>0</v>
      </c>
      <c r="F16" s="2">
        <f t="shared" si="0"/>
        <v>0</v>
      </c>
      <c r="H16" s="2"/>
      <c r="J16" s="29"/>
      <c r="K16" s="29"/>
      <c r="L16" s="29"/>
      <c r="M16" s="29"/>
    </row>
    <row r="17" spans="2:13" ht="12.75">
      <c r="B17" s="6"/>
      <c r="E17" s="15"/>
      <c r="H17" s="2"/>
      <c r="J17" s="29"/>
      <c r="K17" s="29"/>
      <c r="L17" s="29"/>
      <c r="M17" s="29"/>
    </row>
    <row r="18" spans="2:13" ht="12.75">
      <c r="B18" s="6"/>
      <c r="E18" s="15"/>
      <c r="H18" s="2"/>
      <c r="J18" s="29"/>
      <c r="K18" s="29"/>
      <c r="L18" s="29"/>
      <c r="M18" s="29"/>
    </row>
    <row r="19" spans="2:13" ht="12.75">
      <c r="B19" s="1" t="s">
        <v>42</v>
      </c>
      <c r="C19" s="4" t="s">
        <v>43</v>
      </c>
      <c r="D19" s="14">
        <v>3</v>
      </c>
      <c r="E19" s="17">
        <v>0</v>
      </c>
      <c r="F19" s="2">
        <f>(D19*E19)</f>
        <v>0</v>
      </c>
      <c r="H19" s="2">
        <f>SUM(F19:F21)</f>
        <v>12</v>
      </c>
      <c r="J19" s="75" t="s">
        <v>44</v>
      </c>
      <c r="K19" s="76"/>
      <c r="L19" s="76"/>
      <c r="M19" s="77"/>
    </row>
    <row r="20" spans="2:13" ht="12.75">
      <c r="B20" s="6"/>
      <c r="C20" s="4" t="s">
        <v>45</v>
      </c>
      <c r="D20" s="14">
        <v>15</v>
      </c>
      <c r="E20" s="17">
        <v>0</v>
      </c>
      <c r="F20" s="2">
        <f>(D20*E20)</f>
        <v>0</v>
      </c>
      <c r="H20" s="2"/>
      <c r="J20" s="78"/>
      <c r="K20" s="79"/>
      <c r="L20" s="79"/>
      <c r="M20" s="80"/>
    </row>
    <row r="21" spans="2:13" ht="12.75">
      <c r="B21" s="6"/>
      <c r="C21" s="4" t="s">
        <v>46</v>
      </c>
      <c r="D21" s="14">
        <v>12</v>
      </c>
      <c r="E21" s="17">
        <v>1</v>
      </c>
      <c r="F21" s="2">
        <f>(D21*E21)</f>
        <v>12</v>
      </c>
      <c r="H21" s="2"/>
      <c r="J21" s="78"/>
      <c r="K21" s="79"/>
      <c r="L21" s="79"/>
      <c r="M21" s="80"/>
    </row>
    <row r="22" spans="2:13" ht="12.75">
      <c r="B22" s="6"/>
      <c r="C22" s="4" t="s">
        <v>47</v>
      </c>
      <c r="D22" s="14">
        <v>12</v>
      </c>
      <c r="E22" s="17">
        <v>0</v>
      </c>
      <c r="F22" s="2">
        <f>(D22*E22)</f>
        <v>0</v>
      </c>
      <c r="H22" s="2"/>
      <c r="J22" s="81"/>
      <c r="K22" s="82"/>
      <c r="L22" s="82"/>
      <c r="M22" s="83"/>
    </row>
    <row r="23" spans="2:13" ht="12.75">
      <c r="B23" s="6"/>
      <c r="E23" s="15"/>
      <c r="F23" s="2"/>
      <c r="H23" s="2"/>
      <c r="J23" s="29"/>
      <c r="K23" s="29"/>
      <c r="L23" s="29"/>
      <c r="M23" s="29"/>
    </row>
    <row r="24" spans="2:13" ht="12.75">
      <c r="B24" s="1" t="s">
        <v>48</v>
      </c>
      <c r="C24" s="4" t="s">
        <v>49</v>
      </c>
      <c r="D24" s="14">
        <v>12</v>
      </c>
      <c r="E24" s="17">
        <v>1</v>
      </c>
      <c r="F24" s="2">
        <f>(D24*E24)</f>
        <v>12</v>
      </c>
      <c r="H24" s="2">
        <f>SUM(F24:F27)</f>
        <v>40</v>
      </c>
      <c r="J24" s="75" t="s">
        <v>50</v>
      </c>
      <c r="K24" s="76"/>
      <c r="L24" s="76"/>
      <c r="M24" s="77"/>
    </row>
    <row r="25" spans="2:13" ht="12.75">
      <c r="B25" s="6"/>
      <c r="C25" s="4" t="s">
        <v>51</v>
      </c>
      <c r="D25" s="14">
        <v>8</v>
      </c>
      <c r="E25" s="17">
        <v>2</v>
      </c>
      <c r="F25" s="2">
        <f>(D25*E25)</f>
        <v>16</v>
      </c>
      <c r="H25" s="2"/>
      <c r="J25" s="78"/>
      <c r="K25" s="79"/>
      <c r="L25" s="79"/>
      <c r="M25" s="80"/>
    </row>
    <row r="26" spans="2:13" ht="12.75">
      <c r="B26" s="6"/>
      <c r="C26" s="4" t="s">
        <v>52</v>
      </c>
      <c r="D26" s="14">
        <v>6</v>
      </c>
      <c r="E26" s="17">
        <v>1</v>
      </c>
      <c r="F26" s="2">
        <f>(D26*E26)</f>
        <v>6</v>
      </c>
      <c r="H26" s="2"/>
      <c r="J26" s="78"/>
      <c r="K26" s="79"/>
      <c r="L26" s="79"/>
      <c r="M26" s="80"/>
    </row>
    <row r="27" spans="2:13" ht="12.75">
      <c r="B27" s="6"/>
      <c r="C27" s="4" t="s">
        <v>53</v>
      </c>
      <c r="D27" s="14">
        <v>6</v>
      </c>
      <c r="E27" s="17">
        <v>1</v>
      </c>
      <c r="F27" s="2">
        <f>(D27*E27)</f>
        <v>6</v>
      </c>
      <c r="H27" s="2"/>
      <c r="J27" s="81"/>
      <c r="K27" s="82"/>
      <c r="L27" s="82"/>
      <c r="M27" s="83"/>
    </row>
    <row r="28" spans="2:13" ht="12.75">
      <c r="B28" s="6"/>
      <c r="E28" s="15"/>
      <c r="F28" s="2"/>
      <c r="H28" s="2"/>
      <c r="J28" s="29"/>
      <c r="K28" s="29"/>
      <c r="L28" s="29"/>
      <c r="M28" s="29"/>
    </row>
    <row r="29" spans="2:13" ht="12.75">
      <c r="B29" s="6" t="s">
        <v>54</v>
      </c>
      <c r="C29" s="23" t="s">
        <v>55</v>
      </c>
      <c r="D29" s="30">
        <v>32</v>
      </c>
      <c r="E29" s="15">
        <v>0</v>
      </c>
      <c r="F29" s="2">
        <f>+E29*D29</f>
        <v>0</v>
      </c>
      <c r="H29" s="44">
        <f>F29+F30</f>
        <v>0</v>
      </c>
      <c r="J29" s="29"/>
      <c r="K29" s="29"/>
      <c r="L29" s="29"/>
      <c r="M29" s="29"/>
    </row>
    <row r="30" spans="2:13" ht="12.75">
      <c r="B30" s="6"/>
      <c r="E30" s="15"/>
      <c r="F30" s="2"/>
      <c r="H30" s="31"/>
      <c r="J30" s="29"/>
      <c r="K30" s="29"/>
      <c r="L30" s="29"/>
      <c r="M30" s="29"/>
    </row>
    <row r="31" spans="2:13" ht="12.75">
      <c r="B31" s="6"/>
      <c r="E31" s="15"/>
      <c r="F31" s="2"/>
      <c r="H31" s="31"/>
      <c r="J31" s="29"/>
      <c r="K31" s="29"/>
      <c r="L31" s="29"/>
      <c r="M31" s="29"/>
    </row>
    <row r="32" spans="2:13" ht="12.75">
      <c r="B32" s="1" t="s">
        <v>56</v>
      </c>
      <c r="C32" s="4" t="s">
        <v>57</v>
      </c>
      <c r="D32" s="32">
        <v>24</v>
      </c>
      <c r="E32" s="17">
        <v>0</v>
      </c>
      <c r="F32" s="2">
        <f>(D32*E32)</f>
        <v>0</v>
      </c>
      <c r="H32" s="2">
        <f>SUM(F32:F36)</f>
        <v>75.6</v>
      </c>
      <c r="J32" s="75" t="s">
        <v>58</v>
      </c>
      <c r="K32" s="76"/>
      <c r="L32" s="76"/>
      <c r="M32" s="77"/>
    </row>
    <row r="33" spans="2:13" ht="12.75">
      <c r="B33" s="6"/>
      <c r="C33" s="4" t="s">
        <v>59</v>
      </c>
      <c r="D33" s="32">
        <f>'Hay cost calculator'!D11</f>
        <v>0.5</v>
      </c>
      <c r="E33" s="17">
        <v>0</v>
      </c>
      <c r="F33" s="2">
        <f>(D33*E33)</f>
        <v>0</v>
      </c>
      <c r="H33" s="2"/>
      <c r="J33" s="78"/>
      <c r="K33" s="79"/>
      <c r="L33" s="79"/>
      <c r="M33" s="80"/>
    </row>
    <row r="34" spans="2:13" ht="12.75">
      <c r="B34" s="6"/>
      <c r="C34" s="4" t="s">
        <v>60</v>
      </c>
      <c r="D34" s="32">
        <f>'Hay cost calculator'!D12</f>
        <v>0.45</v>
      </c>
      <c r="E34" s="17">
        <v>40</v>
      </c>
      <c r="F34" s="2">
        <f>(D34*E34)</f>
        <v>18</v>
      </c>
      <c r="H34" s="2"/>
      <c r="J34" s="78"/>
      <c r="K34" s="79"/>
      <c r="L34" s="79"/>
      <c r="M34" s="80"/>
    </row>
    <row r="35" spans="2:13" ht="12.75">
      <c r="B35" s="6"/>
      <c r="C35" s="4" t="s">
        <v>61</v>
      </c>
      <c r="D35" s="32">
        <f>'Hay cost calculator'!D13</f>
        <v>0.67</v>
      </c>
      <c r="E35" s="17">
        <v>80</v>
      </c>
      <c r="F35" s="2">
        <f>(D35*E35)</f>
        <v>53.6</v>
      </c>
      <c r="H35" s="2"/>
      <c r="J35" s="78"/>
      <c r="K35" s="79"/>
      <c r="L35" s="79"/>
      <c r="M35" s="80"/>
    </row>
    <row r="36" spans="2:13" ht="12.75">
      <c r="B36" s="84" t="s">
        <v>62</v>
      </c>
      <c r="C36" s="85"/>
      <c r="D36" s="32">
        <f>'Hay cost calculator'!D14</f>
        <v>4</v>
      </c>
      <c r="E36" s="18">
        <v>1</v>
      </c>
      <c r="F36" s="2">
        <f>(D36*E36)</f>
        <v>4</v>
      </c>
      <c r="H36" s="2"/>
      <c r="J36" s="81"/>
      <c r="K36" s="82"/>
      <c r="L36" s="82"/>
      <c r="M36" s="83"/>
    </row>
    <row r="37" spans="2:8" ht="12.75">
      <c r="B37" s="6"/>
      <c r="D37" s="2"/>
      <c r="F37" s="2"/>
      <c r="H37" s="2"/>
    </row>
    <row r="38" spans="2:8" ht="12.75">
      <c r="B38" s="6"/>
      <c r="D38" s="25" t="s">
        <v>63</v>
      </c>
      <c r="F38" s="2"/>
      <c r="H38" s="2">
        <f>SUM(H9:H35)</f>
        <v>173.7</v>
      </c>
    </row>
    <row r="39" spans="2:4" ht="12.75">
      <c r="B39" s="6"/>
      <c r="D39" s="6"/>
    </row>
    <row r="40" spans="2:13" ht="12.75">
      <c r="B40" s="6"/>
      <c r="D40" s="1" t="s">
        <v>64</v>
      </c>
      <c r="G40" s="17">
        <v>5</v>
      </c>
      <c r="J40" s="72" t="s">
        <v>65</v>
      </c>
      <c r="K40" s="73"/>
      <c r="L40" s="73"/>
      <c r="M40" s="74"/>
    </row>
    <row r="41" spans="2:13" ht="12.75">
      <c r="B41" s="6"/>
      <c r="D41" s="1" t="s">
        <v>66</v>
      </c>
      <c r="G41" s="33">
        <v>0.08</v>
      </c>
      <c r="J41" s="72" t="s">
        <v>67</v>
      </c>
      <c r="K41" s="73"/>
      <c r="L41" s="73"/>
      <c r="M41" s="74"/>
    </row>
    <row r="42" spans="2:13" ht="12.75">
      <c r="B42" s="6"/>
      <c r="D42" s="25" t="s">
        <v>68</v>
      </c>
      <c r="F42" s="2"/>
      <c r="G42" s="2">
        <f>PMT(G41,G40,-H38)</f>
        <v>43.5042861582595</v>
      </c>
      <c r="H42" s="2"/>
      <c r="J42" s="72" t="s">
        <v>69</v>
      </c>
      <c r="K42" s="73"/>
      <c r="L42" s="73"/>
      <c r="M42" s="74"/>
    </row>
  </sheetData>
  <mergeCells count="10">
    <mergeCell ref="J42:M42"/>
    <mergeCell ref="A1:M1"/>
    <mergeCell ref="J32:M36"/>
    <mergeCell ref="B36:C36"/>
    <mergeCell ref="J40:M40"/>
    <mergeCell ref="J41:M41"/>
    <mergeCell ref="B4:E4"/>
    <mergeCell ref="J9:M15"/>
    <mergeCell ref="J19:M22"/>
    <mergeCell ref="J24:M27"/>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WinxpPro</cp:lastModifiedBy>
  <cp:lastPrinted>2009-08-07T23:55:34Z</cp:lastPrinted>
  <dcterms:created xsi:type="dcterms:W3CDTF">2006-10-23T12:13:23Z</dcterms:created>
  <dcterms:modified xsi:type="dcterms:W3CDTF">2010-03-05T16:15:42Z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